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1110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<sst xmlns="http://schemas.openxmlformats.org/spreadsheetml/2006/main" count="166" uniqueCount="113">
  <si>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</si>
  <si>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</si>
  <si>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</si>
  <si>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</si>
  <si>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</si>
  <si>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</si>
  <si>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</si>
  <si>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</si>
  <si>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</si>
  <si>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</si>
  <si>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</si>
  <si>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</si>
  <si>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</si>
  <si>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</si>
  <si>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</si>
  <si>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</si>
  <si>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</si>
  <si>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</si>
  <si>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</si>
  <si>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</si>
  <si>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</si>
  <si>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</si>
  <si>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</si>
  <si>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</si>
  <si>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</si>
  <si>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</si>
  <si>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</si>
  <si>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</si>
  <si>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</si>
  <si>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</si>
  <si>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</si>
  <si>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</si>
  <si>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</si>
  <si>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</si>
  <si>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</si>
  <si>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</si>
  <si>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</si>
  <si>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</si>
  <si>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</si>
  <si>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</si>
  <si>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</si>
  <si>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</si>
  <si>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</si>
  <si>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</si>
  <si>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</si>
  <si>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</si>
  <si>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</si>
  <si>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</si>
  <si>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</si>
  <si>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</si>
  <si>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</si>
  <si>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</si>
  <si>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</si>
  <si>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</si>
  <si>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</si>
  <si>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</si>
  <si>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</si>
  <si>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</si>
  <si>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</si>
  <si>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</si>
  <si>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</si>
  <si>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</si>
  <si>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</si>
  <si>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</si>
  <si>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</si>
  <si>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</si>
  <si>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</si>
  <si>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</si>
  <si>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</si>
  <si>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</si>
  <si>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</si>
  <si>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</si>
  <si>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</si>
  <si>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</si>
  <si>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</si>
  <si>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</si>
  <si>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</si>
  <si>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</si>
  <si>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</si>
  <si>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</si>
  <si>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</si>
  <si>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</si>
  <si>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</si>
  <si>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</si>
  <si>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</si>
  <si>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</si>
  <si>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</si>
  <si>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</si>
  <si>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</si>
  <si>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</si>
  <si>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</si>
  <si>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</si>
  <si>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</si>
  <si>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</si>
  <si>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</si>
  <si>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</si>
  <si>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</si>
  <si>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</si>
  <si>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</si>
  <si>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</si>
  <si>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</si>
  <si>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</si>
  <si>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</si>
  <si>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</si>
  <si>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</si>
  <si>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</si>
  <si>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</si>
  <si>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</si>
  <si>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</si>
  <si>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</si>
  <si>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</si>
  <si>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</si>
  <si>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07.09.2018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</si>
</sst>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140345.39999999994</c:v>
                </c:pt>
                <c:pt idx="1">
                  <c:v>132695.00999999998</c:v>
                </c:pt>
                <c:pt idx="2">
                  <c:v>1460.7000000000003</c:v>
                </c:pt>
                <c:pt idx="3">
                  <c:v>6189.689999999955</c:v>
                </c:pt>
              </c:numCache>
            </c:numRef>
          </c:val>
          <c:shape val="box"/>
        </c:ser>
        <c:shape val="box"/>
        <c:axId val="14678210"/>
        <c:axId val="64995027"/>
      </c:bar3D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826057.9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25030.79999999999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516297.2</c:v>
                </c:pt>
                <c:pt idx="1">
                  <c:v>174572.09999999998</c:v>
                </c:pt>
                <c:pt idx="2">
                  <c:v>423164.2000000002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12381.699999999832</c:v>
                </c:pt>
              </c:numCache>
            </c:numRef>
          </c:val>
          <c:shape val="box"/>
        </c:ser>
        <c:shape val="box"/>
        <c:axId val="48084332"/>
        <c:axId val="30105805"/>
      </c:bar3D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259216.19999999998</c:v>
                </c:pt>
                <c:pt idx="1">
                  <c:v>164076.30000000005</c:v>
                </c:pt>
                <c:pt idx="2">
                  <c:v>259216.19999999998</c:v>
                </c:pt>
              </c:numCache>
            </c:numRef>
          </c:val>
          <c:shape val="box"/>
        </c:ser>
        <c:shape val="box"/>
        <c:axId val="2516790"/>
        <c:axId val="22651111"/>
      </c:bar3D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15044.7</c:v>
                </c:pt>
                <c:pt idx="1">
                  <c:v>8406.2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5075.400000000001</c:v>
                </c:pt>
              </c:numCache>
            </c:numRef>
          </c:val>
          <c:shape val="box"/>
        </c:ser>
        <c:shape val="box"/>
        <c:axId val="2533408"/>
        <c:axId val="22800673"/>
      </c:bar3D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15.28435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13513.21565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20254.2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6327.7</c:v>
                </c:pt>
              </c:numCache>
            </c:numRef>
          </c:val>
          <c:shape val="box"/>
        </c:ser>
        <c:shape val="box"/>
        <c:axId val="3879466"/>
        <c:axId val="34915195"/>
      </c:bar3D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15195"/>
        <c:crosses val="autoZero"/>
        <c:auto val="1"/>
        <c:lblOffset val="100"/>
        <c:tickLblSkip val="2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6703.6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521.6000000000003</c:v>
                </c:pt>
              </c:numCache>
            </c:numRef>
          </c:val>
          <c:shape val="box"/>
        </c:ser>
        <c:shape val="box"/>
        <c:axId val="45801300"/>
        <c:axId val="9558517"/>
      </c:bar3D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26747.399999999998</c:v>
                </c:pt>
              </c:numCache>
            </c:numRef>
          </c:val>
          <c:shape val="box"/>
        </c:ser>
        <c:shape val="box"/>
        <c:axId val="18917790"/>
        <c:axId val="36042383"/>
      </c:bar3D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826057.9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516297.2</c:v>
                </c:pt>
                <c:pt idx="1">
                  <c:v>259216.19999999998</c:v>
                </c:pt>
                <c:pt idx="2">
                  <c:v>15044.7</c:v>
                </c:pt>
                <c:pt idx="3">
                  <c:v>20254.2</c:v>
                </c:pt>
                <c:pt idx="4">
                  <c:v>6703.6</c:v>
                </c:pt>
                <c:pt idx="5">
                  <c:v>140345.39999999994</c:v>
                </c:pt>
                <c:pt idx="6">
                  <c:v>26747.399999999998</c:v>
                </c:pt>
              </c:numCache>
            </c:numRef>
          </c:val>
          <c:shape val="box"/>
        </c:ser>
        <c:shape val="box"/>
        <c:axId val="55945992"/>
        <c:axId val="33751881"/>
      </c:bar3D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114.48435</c:v>
                </c:pt>
                <c:pt idx="5">
                  <c:v>1086009.8156499993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587666.91</c:v>
                </c:pt>
                <c:pt idx="1">
                  <c:v>65212.89999999998</c:v>
                </c:pt>
                <c:pt idx="2">
                  <c:v>21279.299999999996</c:v>
                </c:pt>
                <c:pt idx="3">
                  <c:v>20083.000000000004</c:v>
                </c:pt>
                <c:pt idx="4">
                  <c:v>22</c:v>
                </c:pt>
                <c:pt idx="5">
                  <c:v>584574.5899999996</c:v>
                </c:pt>
              </c:numCache>
            </c:numRef>
          </c:val>
          <c:shape val="box"/>
        </c:ser>
        <c:shape val="box"/>
        <c:axId val="35331474"/>
        <c:axId val="49547811"/>
      </c:bar3D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4" sqref="O64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609103</v>
      </c>
      <c r="C6" s="39">
        <f>826775+13431.5+510-13431.5+16-2334+20.8+1070.1</f>
        <v>826057.9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</f>
        <v>516297.2</v>
      </c>
      <c r="E6" s="3">
        <f>D6/D154*100</f>
        <v>40.37234719280861</v>
      </c>
      <c r="F6" s="3">
        <f>D6/B6*100</f>
        <v>84.76352932098511</v>
      </c>
      <c r="G6" s="3">
        <f aca="true" t="shared" si="0" ref="G6:G43">D6/C6*100</f>
        <v>62.50133313899667</v>
      </c>
      <c r="H6" s="40">
        <f>B6-D6</f>
        <v>92805.79999999999</v>
      </c>
      <c r="I6" s="40">
        <f aca="true" t="shared" si="1" ref="I6:I43">C6-D6</f>
        <v>309760.7</v>
      </c>
      <c r="J6" s="164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</f>
        <v>174572.09999999998</v>
      </c>
      <c r="E7" s="142">
        <f>D7/D6*100</f>
        <v>33.81232747340097</v>
      </c>
      <c r="F7" s="142">
        <f>D7/B7*100</f>
        <v>86.86030421887119</v>
      </c>
      <c r="G7" s="142">
        <f>D7/C7*100</f>
        <v>66.49919852992713</v>
      </c>
      <c r="H7" s="141">
        <f>B7-D7</f>
        <v>26408.20000000001</v>
      </c>
      <c r="I7" s="141">
        <f t="shared" si="1"/>
        <v>87945.5</v>
      </c>
      <c r="J7" s="166"/>
      <c r="K7" s="151"/>
      <c r="L7" s="137"/>
    </row>
    <row r="8" spans="1:12" s="93" customFormat="1" ht="18">
      <c r="A8" s="100" t="s">
        <v>3</v>
      </c>
      <c r="B8" s="124">
        <v>490814.651</v>
      </c>
      <c r="C8" s="125">
        <f>649221.9+8415.5-2000</f>
        <v>655637.4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</f>
        <v>423164.2000000002</v>
      </c>
      <c r="E8" s="104">
        <f>D8/D6*100</f>
        <v>81.96135869030476</v>
      </c>
      <c r="F8" s="104">
        <f>D8/B8*100</f>
        <v>86.21670097618993</v>
      </c>
      <c r="G8" s="104">
        <f t="shared" si="0"/>
        <v>64.54241323023979</v>
      </c>
      <c r="H8" s="102">
        <f>B8-D8</f>
        <v>67650.45099999983</v>
      </c>
      <c r="I8" s="102">
        <f t="shared" si="1"/>
        <v>232473.19999999984</v>
      </c>
      <c r="J8" s="164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</f>
        <v>21.3</v>
      </c>
      <c r="E9" s="126">
        <f>D9/D6*100</f>
        <v>0.0041255307989274395</v>
      </c>
      <c r="F9" s="104">
        <f>D9/B9*100</f>
        <v>41.27906976744186</v>
      </c>
      <c r="G9" s="104">
        <f t="shared" si="0"/>
        <v>21.8014329580348</v>
      </c>
      <c r="H9" s="102">
        <f aca="true" t="shared" si="2" ref="H9:H43">B9-D9</f>
        <v>30.3</v>
      </c>
      <c r="I9" s="102">
        <f t="shared" si="1"/>
        <v>76.4</v>
      </c>
      <c r="J9" s="164"/>
      <c r="K9" s="151">
        <f>H6-H7</f>
        <v>66397.59999999998</v>
      </c>
      <c r="L9" s="137"/>
    </row>
    <row r="10" spans="1:12" s="93" customFormat="1" ht="18">
      <c r="A10" s="100" t="s">
        <v>1</v>
      </c>
      <c r="B10" s="124">
        <v>31145.849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4">
        <f>D10/D6*100</f>
        <v>3.925704032483616</v>
      </c>
      <c r="F10" s="104">
        <f aca="true" t="shared" si="3" ref="F10:F41">D10/B10*100</f>
        <v>65.07544552726753</v>
      </c>
      <c r="G10" s="104">
        <f t="shared" si="0"/>
        <v>45.66824990536618</v>
      </c>
      <c r="H10" s="102">
        <f t="shared" si="2"/>
        <v>10877.548999999999</v>
      </c>
      <c r="I10" s="102">
        <f t="shared" si="1"/>
        <v>24113.300000000007</v>
      </c>
      <c r="J10" s="164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4">
        <f>D11/D6*100</f>
        <v>10.185567537457105</v>
      </c>
      <c r="F11" s="104">
        <f t="shared" si="3"/>
        <v>95.1562208787888</v>
      </c>
      <c r="G11" s="104">
        <f t="shared" si="0"/>
        <v>59.64201949816494</v>
      </c>
      <c r="H11" s="102">
        <f t="shared" si="2"/>
        <v>2676.9000000000087</v>
      </c>
      <c r="I11" s="102">
        <f t="shared" si="1"/>
        <v>35584.600000000006</v>
      </c>
      <c r="J11" s="164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1.5250712186701767</v>
      </c>
      <c r="F12" s="104">
        <f t="shared" si="3"/>
        <v>84.06089528018875</v>
      </c>
      <c r="G12" s="104">
        <f t="shared" si="0"/>
        <v>61.814256555189196</v>
      </c>
      <c r="H12" s="102">
        <f>B12-D12</f>
        <v>1493</v>
      </c>
      <c r="I12" s="102">
        <f t="shared" si="1"/>
        <v>4864.1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22459.29999999998</v>
      </c>
      <c r="C13" s="125">
        <f>C6-C8-C9-C10-C11-C12</f>
        <v>25030.79999999999</v>
      </c>
      <c r="D13" s="125">
        <f>D6-D8-D9-D10-D11-D12</f>
        <v>12381.699999999832</v>
      </c>
      <c r="E13" s="104">
        <f>D13/D6*100</f>
        <v>2.3981729902854076</v>
      </c>
      <c r="F13" s="104">
        <f t="shared" si="3"/>
        <v>55.12950091944025</v>
      </c>
      <c r="G13" s="104">
        <f t="shared" si="0"/>
        <v>49.4658580628659</v>
      </c>
      <c r="H13" s="102">
        <f t="shared" si="2"/>
        <v>10077.60000000015</v>
      </c>
      <c r="I13" s="102">
        <f t="shared" si="1"/>
        <v>12649.100000000157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299946.0055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</f>
        <v>259216.19999999998</v>
      </c>
      <c r="E18" s="3">
        <f>D18/D154*100</f>
        <v>20.269655586744445</v>
      </c>
      <c r="F18" s="3">
        <f>D18/B18*100</f>
        <v>86.42095418736955</v>
      </c>
      <c r="G18" s="3">
        <f t="shared" si="0"/>
        <v>60.979506802601065</v>
      </c>
      <c r="H18" s="40">
        <f>B18-D18</f>
        <v>40729.805500000046</v>
      </c>
      <c r="I18" s="40">
        <f t="shared" si="1"/>
        <v>165871.19999999998</v>
      </c>
      <c r="J18" s="164"/>
      <c r="K18" s="151"/>
    </row>
    <row r="19" spans="1:13" s="94" customFormat="1" ht="18.75">
      <c r="A19" s="138" t="s">
        <v>82</v>
      </c>
      <c r="B19" s="139">
        <v>180037.504</v>
      </c>
      <c r="C19" s="140">
        <f>226186+750.3+185.6</f>
        <v>227121.9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</f>
        <v>164076.30000000005</v>
      </c>
      <c r="E19" s="142">
        <f>D19/D18*100</f>
        <v>63.29708559881676</v>
      </c>
      <c r="F19" s="142">
        <f t="shared" si="3"/>
        <v>91.13451161820154</v>
      </c>
      <c r="G19" s="142">
        <f t="shared" si="0"/>
        <v>72.24151435858896</v>
      </c>
      <c r="H19" s="141">
        <f t="shared" si="2"/>
        <v>15961.20399999994</v>
      </c>
      <c r="I19" s="141">
        <f t="shared" si="1"/>
        <v>63045.59999999995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299946.0055</v>
      </c>
      <c r="C25" s="125">
        <f>C18</f>
        <v>425087.39999999997</v>
      </c>
      <c r="D25" s="125">
        <f>D18</f>
        <v>259216.19999999998</v>
      </c>
      <c r="E25" s="104">
        <f>D25/D18*100</f>
        <v>100</v>
      </c>
      <c r="F25" s="104">
        <f t="shared" si="3"/>
        <v>86.42095418736955</v>
      </c>
      <c r="G25" s="104">
        <f t="shared" si="0"/>
        <v>60.979506802601065</v>
      </c>
      <c r="H25" s="102">
        <f t="shared" si="2"/>
        <v>40729.805500000046</v>
      </c>
      <c r="I25" s="102">
        <f t="shared" si="1"/>
        <v>165871.19999999998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v>17992.2288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</f>
        <v>15044.7</v>
      </c>
      <c r="E33" s="3">
        <f>D33/D154*100</f>
        <v>1.176434526105599</v>
      </c>
      <c r="F33" s="3">
        <f>D33/B33*100</f>
        <v>83.61776724404483</v>
      </c>
      <c r="G33" s="3">
        <f t="shared" si="0"/>
        <v>60.69372556771652</v>
      </c>
      <c r="H33" s="40">
        <f t="shared" si="2"/>
        <v>2947.5288</v>
      </c>
      <c r="I33" s="40">
        <f t="shared" si="1"/>
        <v>9743.199999999997</v>
      </c>
      <c r="J33" s="167"/>
      <c r="K33" s="151"/>
    </row>
    <row r="34" spans="1:11" s="93" customFormat="1" ht="18">
      <c r="A34" s="100" t="s">
        <v>3</v>
      </c>
      <c r="B34" s="124">
        <v>9786.6978</v>
      </c>
      <c r="C34" s="125">
        <v>12906.6</v>
      </c>
      <c r="D34" s="102">
        <f>364.6+548.1+389.3+522.2+63+395+556.7+63+391.3+512.8+63+394.6+664.3+89.8+0.3+456.7+632.3+12+89.8+485+19+3.6+623.1+89.8+9.9+419.4+475.8+71.8</f>
        <v>8406.2</v>
      </c>
      <c r="E34" s="104">
        <f>D34/D33*100</f>
        <v>55.87482635080793</v>
      </c>
      <c r="F34" s="104">
        <f t="shared" si="3"/>
        <v>85.89414092258986</v>
      </c>
      <c r="G34" s="104">
        <f t="shared" si="0"/>
        <v>65.13101823873058</v>
      </c>
      <c r="H34" s="102">
        <f t="shared" si="2"/>
        <v>1380.4977999999992</v>
      </c>
      <c r="I34" s="102">
        <f t="shared" si="1"/>
        <v>4500.4</v>
      </c>
      <c r="J34" s="164"/>
      <c r="K34" s="151"/>
    </row>
    <row r="35" spans="1:11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0.3961527979953073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51"/>
    </row>
    <row r="36" spans="1:11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</f>
        <v>1009.0999999999998</v>
      </c>
      <c r="E36" s="104">
        <f>D36/D33*100</f>
        <v>6.707345443910478</v>
      </c>
      <c r="F36" s="104">
        <f t="shared" si="3"/>
        <v>94.02536849353487</v>
      </c>
      <c r="G36" s="104">
        <f t="shared" si="0"/>
        <v>56.5956253505328</v>
      </c>
      <c r="H36" s="102">
        <f t="shared" si="2"/>
        <v>64.12100000000021</v>
      </c>
      <c r="I36" s="102">
        <f t="shared" si="1"/>
        <v>773.9000000000002</v>
      </c>
      <c r="J36" s="164"/>
      <c r="K36" s="151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3.0588845241181275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6"/>
      <c r="K37" s="151"/>
      <c r="L37" s="137"/>
    </row>
    <row r="38" spans="1:11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0.22732257871542805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51"/>
    </row>
    <row r="39" spans="1:11" s="93" customFormat="1" ht="18.75" thickBot="1">
      <c r="A39" s="100" t="s">
        <v>27</v>
      </c>
      <c r="B39" s="124">
        <f>B33-B34-B36-B37-B35-B38</f>
        <v>6319.491000000002</v>
      </c>
      <c r="C39" s="124">
        <f>C33-C34-C36-C37-C35-C38</f>
        <v>8919.699999999997</v>
      </c>
      <c r="D39" s="124">
        <f>D33-D34-D36-D37-D35-D38</f>
        <v>5075.400000000001</v>
      </c>
      <c r="E39" s="104">
        <f>D39/D33*100</f>
        <v>33.73546830445273</v>
      </c>
      <c r="F39" s="104">
        <f t="shared" si="3"/>
        <v>80.3134303063332</v>
      </c>
      <c r="G39" s="104">
        <f t="shared" si="0"/>
        <v>56.90101685034252</v>
      </c>
      <c r="H39" s="102">
        <f>B39-D39</f>
        <v>1244.0910000000013</v>
      </c>
      <c r="I39" s="102">
        <f t="shared" si="1"/>
        <v>3844.2999999999965</v>
      </c>
      <c r="J39" s="164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</f>
        <v>546.3</v>
      </c>
      <c r="E43" s="3">
        <f>D43/D154*100</f>
        <v>0.04271844447622676</v>
      </c>
      <c r="F43" s="3">
        <f>D43/B43*100</f>
        <v>38.19804248142538</v>
      </c>
      <c r="G43" s="3">
        <f t="shared" si="0"/>
        <v>34.27442123094296</v>
      </c>
      <c r="H43" s="40">
        <f t="shared" si="2"/>
        <v>883.8780000000002</v>
      </c>
      <c r="I43" s="40">
        <f t="shared" si="1"/>
        <v>1047.6000000000001</v>
      </c>
      <c r="J43" s="164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1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</f>
        <v>8798.4</v>
      </c>
      <c r="E45" s="3">
        <f>D45/D154*100</f>
        <v>0.6879991980223934</v>
      </c>
      <c r="F45" s="3">
        <f>D45/B45*100</f>
        <v>86.99202128211788</v>
      </c>
      <c r="G45" s="3">
        <f aca="true" t="shared" si="5" ref="G45:G76">D45/C45*100</f>
        <v>64.80705346817615</v>
      </c>
      <c r="H45" s="40">
        <f>B45-D45</f>
        <v>1315.6310000000012</v>
      </c>
      <c r="I45" s="40">
        <f aca="true" t="shared" si="6" ref="I45:I77">C45-D45</f>
        <v>4777.9</v>
      </c>
      <c r="J45" s="164"/>
      <c r="K45" s="151"/>
    </row>
    <row r="46" spans="1:11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</f>
        <v>8038.1</v>
      </c>
      <c r="E46" s="104">
        <f>D46/D45*100</f>
        <v>91.35865611929442</v>
      </c>
      <c r="F46" s="104">
        <f aca="true" t="shared" si="7" ref="F46:F74">D46/B46*100</f>
        <v>87.17986094345267</v>
      </c>
      <c r="G46" s="104">
        <f t="shared" si="5"/>
        <v>65.58287914885284</v>
      </c>
      <c r="H46" s="102">
        <f aca="true" t="shared" si="8" ref="H46:H74">B46-D46</f>
        <v>1182.0339999999997</v>
      </c>
      <c r="I46" s="102">
        <f t="shared" si="6"/>
        <v>4218.299999999999</v>
      </c>
      <c r="J46" s="164"/>
      <c r="K46" s="151"/>
    </row>
    <row r="47" spans="1:11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0.00795599199854519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4"/>
      <c r="K47" s="151"/>
    </row>
    <row r="48" spans="1:11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0.47167666848517914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4"/>
      <c r="K48" s="151"/>
    </row>
    <row r="49" spans="1:11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</f>
        <v>523.6999999999999</v>
      </c>
      <c r="E49" s="104">
        <f>D49/D45*100</f>
        <v>5.952218585197308</v>
      </c>
      <c r="F49" s="104">
        <f t="shared" si="7"/>
        <v>89.9631867272949</v>
      </c>
      <c r="G49" s="104">
        <f t="shared" si="5"/>
        <v>59.524892020913846</v>
      </c>
      <c r="H49" s="102">
        <f t="shared" si="8"/>
        <v>58.42700000000002</v>
      </c>
      <c r="I49" s="102">
        <f t="shared" si="6"/>
        <v>356.1</v>
      </c>
      <c r="J49" s="164"/>
      <c r="K49" s="151"/>
    </row>
    <row r="50" spans="1:11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194.39999999999935</v>
      </c>
      <c r="E50" s="104">
        <f>D50/D45*100</f>
        <v>2.2094926350245427</v>
      </c>
      <c r="F50" s="104">
        <f t="shared" si="7"/>
        <v>77.00473753426341</v>
      </c>
      <c r="G50" s="104">
        <f t="shared" si="5"/>
        <v>57.22696496909023</v>
      </c>
      <c r="H50" s="102">
        <f t="shared" si="8"/>
        <v>58.05200000000153</v>
      </c>
      <c r="I50" s="102">
        <f t="shared" si="6"/>
        <v>145.30000000000035</v>
      </c>
      <c r="J50" s="164"/>
      <c r="K50" s="151"/>
    </row>
    <row r="51" spans="1:11" ht="18.75" thickBot="1">
      <c r="A51" s="20" t="s">
        <v>4</v>
      </c>
      <c r="B51" s="38">
        <v>27764.408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</f>
        <v>20254.2</v>
      </c>
      <c r="E51" s="3">
        <f>D51/D154*100</f>
        <v>1.58379629893903</v>
      </c>
      <c r="F51" s="3">
        <f>D51/B51*100</f>
        <v>72.9502318219787</v>
      </c>
      <c r="G51" s="3">
        <f t="shared" si="5"/>
        <v>54.50626221090761</v>
      </c>
      <c r="H51" s="40">
        <f>B51-D51</f>
        <v>7510.207999999999</v>
      </c>
      <c r="I51" s="40">
        <f t="shared" si="6"/>
        <v>16905.2</v>
      </c>
      <c r="J51" s="164"/>
      <c r="K51" s="151"/>
    </row>
    <row r="52" spans="1:12" s="93" customFormat="1" ht="18">
      <c r="A52" s="100" t="s">
        <v>3</v>
      </c>
      <c r="B52" s="124">
        <v>14936.235</v>
      </c>
      <c r="C52" s="125">
        <v>20097.4</v>
      </c>
      <c r="D52" s="102">
        <f>632.9+34.3+767.3+737.6+710.6+649.6+792.4+1.6+643.1+825.6+650.1+947+1196.1+785.4+658.1+439+623.6+358.8+550.5</f>
        <v>12003.6</v>
      </c>
      <c r="E52" s="104">
        <f>D52/D51*100</f>
        <v>59.26474508990728</v>
      </c>
      <c r="F52" s="104">
        <f t="shared" si="7"/>
        <v>80.36563431145801</v>
      </c>
      <c r="G52" s="104">
        <f t="shared" si="5"/>
        <v>59.72712888234298</v>
      </c>
      <c r="H52" s="102">
        <f t="shared" si="8"/>
        <v>2932.635</v>
      </c>
      <c r="I52" s="102">
        <f t="shared" si="6"/>
        <v>8093.800000000001</v>
      </c>
      <c r="J52" s="164"/>
      <c r="K52" s="181"/>
      <c r="L52" s="164"/>
    </row>
    <row r="53" spans="1:12" s="93" customFormat="1" ht="18">
      <c r="A53" s="100" t="s">
        <v>2</v>
      </c>
      <c r="B53" s="124">
        <v>5.53435</v>
      </c>
      <c r="C53" s="125">
        <f>13.9+1.38435</f>
        <v>15.28435</v>
      </c>
      <c r="D53" s="102"/>
      <c r="E53" s="104">
        <f>D53/D51*100</f>
        <v>0</v>
      </c>
      <c r="F53" s="104">
        <f>D53/B53*100</f>
        <v>0</v>
      </c>
      <c r="G53" s="104">
        <f t="shared" si="5"/>
        <v>0</v>
      </c>
      <c r="H53" s="102">
        <f t="shared" si="8"/>
        <v>5.53435</v>
      </c>
      <c r="I53" s="102">
        <f t="shared" si="6"/>
        <v>15.28435</v>
      </c>
      <c r="J53" s="164"/>
      <c r="K53" s="181"/>
      <c r="L53" s="164"/>
    </row>
    <row r="54" spans="1:12" s="93" customFormat="1" ht="18">
      <c r="A54" s="100" t="s">
        <v>1</v>
      </c>
      <c r="B54" s="124">
        <v>725.37</v>
      </c>
      <c r="C54" s="125">
        <v>993.6</v>
      </c>
      <c r="D54" s="102">
        <f>0.2+4.2+9+4.7+9.6+6.3+43.2+2.7+18.4+3.8+23.8+5.3+12.2+43.2+26.7+3.8+22.4+0.4+59.7+30.3+3.3+19.2+7+2.9+21+4.4-0.4+4.8+2.2+3.6+32.5+6.4+7.8+23.5+0.7+4.2+10.2+2.2+1.8+2+15.6+1.8+2.2+4.1+5.9</f>
        <v>518.8</v>
      </c>
      <c r="E54" s="104">
        <f>D54/D51*100</f>
        <v>2.561444046173139</v>
      </c>
      <c r="F54" s="104">
        <f t="shared" si="7"/>
        <v>71.5221197457849</v>
      </c>
      <c r="G54" s="104">
        <f t="shared" si="5"/>
        <v>52.21417069243156</v>
      </c>
      <c r="H54" s="102">
        <f t="shared" si="8"/>
        <v>206.57000000000005</v>
      </c>
      <c r="I54" s="102">
        <f t="shared" si="6"/>
        <v>474.80000000000007</v>
      </c>
      <c r="J54" s="164"/>
      <c r="K54" s="181"/>
      <c r="L54" s="164"/>
    </row>
    <row r="55" spans="1:12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4">
        <f>D55/D51*100</f>
        <v>2.587611458364192</v>
      </c>
      <c r="F55" s="104">
        <f t="shared" si="7"/>
        <v>74.21883297576314</v>
      </c>
      <c r="G55" s="104">
        <f t="shared" si="5"/>
        <v>42.962537912943695</v>
      </c>
      <c r="H55" s="102">
        <f t="shared" si="8"/>
        <v>182.05499999999984</v>
      </c>
      <c r="I55" s="102">
        <f t="shared" si="6"/>
        <v>695.8</v>
      </c>
      <c r="J55" s="164"/>
      <c r="K55" s="181"/>
      <c r="L55" s="164"/>
    </row>
    <row r="56" spans="1:12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4.344777873231231</v>
      </c>
      <c r="F56" s="104">
        <f>D56/B56*100</f>
        <v>88.88888888888889</v>
      </c>
      <c r="G56" s="104">
        <f>D56/C56*100</f>
        <v>66.66666666666666</v>
      </c>
      <c r="H56" s="102">
        <f t="shared" si="8"/>
        <v>110</v>
      </c>
      <c r="I56" s="102">
        <f t="shared" si="6"/>
        <v>440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10401.113649999998</v>
      </c>
      <c r="C57" s="125">
        <f>C51-C52-C55-C54-C53-C56</f>
        <v>13513.21565</v>
      </c>
      <c r="D57" s="125">
        <f>D51-D52-D55-D54-D53-D56</f>
        <v>6327.7</v>
      </c>
      <c r="E57" s="104">
        <f>D57/D51*100</f>
        <v>31.24142153232416</v>
      </c>
      <c r="F57" s="104">
        <f t="shared" si="7"/>
        <v>60.83675472577882</v>
      </c>
      <c r="G57" s="104">
        <f t="shared" si="5"/>
        <v>46.826012134276866</v>
      </c>
      <c r="H57" s="102">
        <f>B57-D57</f>
        <v>4073.4136499999977</v>
      </c>
      <c r="I57" s="102">
        <f>C57-D57</f>
        <v>7185.51565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</f>
        <v>6703.6</v>
      </c>
      <c r="E59" s="3">
        <f>D59/D154*100</f>
        <v>0.5241943334996041</v>
      </c>
      <c r="F59" s="3">
        <f>D59/B59*100</f>
        <v>78.57146122218965</v>
      </c>
      <c r="G59" s="3">
        <f t="shared" si="5"/>
        <v>69.85390659191796</v>
      </c>
      <c r="H59" s="40">
        <f>B59-D59</f>
        <v>1828.2510000000002</v>
      </c>
      <c r="I59" s="40">
        <f t="shared" si="6"/>
        <v>2893</v>
      </c>
      <c r="J59" s="164"/>
      <c r="K59" s="181"/>
      <c r="L59" s="164"/>
    </row>
    <row r="60" spans="1:12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</f>
        <v>1979.3000000000004</v>
      </c>
      <c r="E60" s="104">
        <f>D60/D59*100</f>
        <v>29.525926367921716</v>
      </c>
      <c r="F60" s="104">
        <f t="shared" si="7"/>
        <v>84.0996329749762</v>
      </c>
      <c r="G60" s="104">
        <f t="shared" si="5"/>
        <v>63.44520306439724</v>
      </c>
      <c r="H60" s="102">
        <f t="shared" si="8"/>
        <v>374.2179999999996</v>
      </c>
      <c r="I60" s="102">
        <f t="shared" si="6"/>
        <v>1140.3999999999994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5.834178650277463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3.4041410585357106</v>
      </c>
      <c r="F62" s="104">
        <f t="shared" si="7"/>
        <v>91.67788200791432</v>
      </c>
      <c r="G62" s="104">
        <f t="shared" si="5"/>
        <v>57.96291592583182</v>
      </c>
      <c r="H62" s="102">
        <f t="shared" si="8"/>
        <v>20.71500000000009</v>
      </c>
      <c r="I62" s="102">
        <f t="shared" si="6"/>
        <v>165.50000000000009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53.45486007518348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521.6000000000003</v>
      </c>
      <c r="E64" s="104">
        <f>D64/D59*100</f>
        <v>7.780893848081631</v>
      </c>
      <c r="F64" s="104">
        <f t="shared" si="7"/>
        <v>77.88352709647943</v>
      </c>
      <c r="G64" s="104">
        <f t="shared" si="5"/>
        <v>63.339404978749236</v>
      </c>
      <c r="H64" s="102">
        <f t="shared" si="8"/>
        <v>148.11799999999994</v>
      </c>
      <c r="I64" s="102">
        <f t="shared" si="6"/>
        <v>301.9000000000002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384.236</v>
      </c>
      <c r="C69" s="39">
        <f>C70+C71</f>
        <v>438.9</v>
      </c>
      <c r="D69" s="40">
        <f>D70+D71</f>
        <v>227</v>
      </c>
      <c r="E69" s="30">
        <f>D69/D154*100</f>
        <v>0.0177504793997867</v>
      </c>
      <c r="F69" s="3">
        <f>D69/B69*100</f>
        <v>59.07827481027286</v>
      </c>
      <c r="G69" s="3">
        <f t="shared" si="5"/>
        <v>51.720209614946455</v>
      </c>
      <c r="H69" s="40">
        <f>B69-D69</f>
        <v>157.236</v>
      </c>
      <c r="I69" s="40">
        <f t="shared" si="6"/>
        <v>211.89999999999998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v>157.273</v>
      </c>
      <c r="C71" s="125">
        <f>293.1-30-14-37.9+0.1</f>
        <v>211.3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157.273</v>
      </c>
      <c r="I71" s="102">
        <f t="shared" si="6"/>
        <v>211.3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81"/>
      <c r="L89" s="164"/>
    </row>
    <row r="90" spans="1:12" ht="19.5" thickBot="1">
      <c r="A90" s="12" t="s">
        <v>10</v>
      </c>
      <c r="B90" s="45">
        <v>160227.7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</f>
        <v>140345.39999999994</v>
      </c>
      <c r="E90" s="3">
        <f>D90/D154*100</f>
        <v>10.974441108171028</v>
      </c>
      <c r="F90" s="3">
        <f aca="true" t="shared" si="11" ref="F90:F96">D90/B90*100</f>
        <v>87.59122174255758</v>
      </c>
      <c r="G90" s="3">
        <f t="shared" si="9"/>
        <v>69.19064261405734</v>
      </c>
      <c r="H90" s="40">
        <f aca="true" t="shared" si="12" ref="H90:H96">B90-D90</f>
        <v>19882.300000000076</v>
      </c>
      <c r="I90" s="40">
        <f t="shared" si="10"/>
        <v>62493.300000000076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</f>
        <v>132695.00999999998</v>
      </c>
      <c r="E91" s="104">
        <f>D91/D90*100</f>
        <v>94.54888439521355</v>
      </c>
      <c r="F91" s="104">
        <f t="shared" si="11"/>
        <v>88.37484731955067</v>
      </c>
      <c r="G91" s="104">
        <f t="shared" si="9"/>
        <v>69.85664897635365</v>
      </c>
      <c r="H91" s="102">
        <f t="shared" si="12"/>
        <v>17455.19000000003</v>
      </c>
      <c r="I91" s="102">
        <f t="shared" si="10"/>
        <v>57258.29000000001</v>
      </c>
      <c r="K91" s="181"/>
      <c r="L91" s="164"/>
    </row>
    <row r="92" spans="1:12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</f>
        <v>1460.7000000000003</v>
      </c>
      <c r="E92" s="104">
        <f>D92/D90*100</f>
        <v>1.0407893668050403</v>
      </c>
      <c r="F92" s="104">
        <f t="shared" si="11"/>
        <v>79.76409878363437</v>
      </c>
      <c r="G92" s="104">
        <f t="shared" si="9"/>
        <v>52.61129520242041</v>
      </c>
      <c r="H92" s="102">
        <f t="shared" si="12"/>
        <v>370.5749999999998</v>
      </c>
      <c r="I92" s="102">
        <f t="shared" si="10"/>
        <v>1315.6999999999998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8246.225</v>
      </c>
      <c r="C94" s="125">
        <f>C90-C91-C92-C93</f>
        <v>10109.000000000024</v>
      </c>
      <c r="D94" s="125">
        <f>D90-D91-D92-D93</f>
        <v>6189.689999999955</v>
      </c>
      <c r="E94" s="104">
        <f>D94/D90*100</f>
        <v>4.410326237981407</v>
      </c>
      <c r="F94" s="104">
        <f t="shared" si="11"/>
        <v>75.0608914988368</v>
      </c>
      <c r="G94" s="104">
        <f>D94/C94*100</f>
        <v>61.22949846671224</v>
      </c>
      <c r="H94" s="102">
        <f t="shared" si="12"/>
        <v>2056.5350000000453</v>
      </c>
      <c r="I94" s="102">
        <f>C94-D94</f>
        <v>3919.3100000000686</v>
      </c>
      <c r="K94" s="181"/>
      <c r="L94" s="164"/>
    </row>
    <row r="95" spans="1:12" ht="18.75">
      <c r="A95" s="82" t="s">
        <v>12</v>
      </c>
      <c r="B95" s="91">
        <v>36331.62579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</f>
        <v>26747.399999999998</v>
      </c>
      <c r="E95" s="81">
        <f>D95/D154*100</f>
        <v>2.091538205717422</v>
      </c>
      <c r="F95" s="83">
        <f t="shared" si="11"/>
        <v>73.62015714518895</v>
      </c>
      <c r="G95" s="80">
        <f>D95/C95*100</f>
        <v>56.4308997120162</v>
      </c>
      <c r="H95" s="84">
        <f t="shared" si="12"/>
        <v>9584.22579</v>
      </c>
      <c r="I95" s="87">
        <f>C95-D95</f>
        <v>20651.100000000002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</f>
        <v>7820.099999999998</v>
      </c>
      <c r="E96" s="131">
        <f>D96/D95*100</f>
        <v>29.236860405123483</v>
      </c>
      <c r="F96" s="132">
        <f t="shared" si="11"/>
        <v>87.08173811911043</v>
      </c>
      <c r="G96" s="133">
        <f>D96/C96*100</f>
        <v>61.02682961090039</v>
      </c>
      <c r="H96" s="134">
        <f t="shared" si="12"/>
        <v>1160.0836400000017</v>
      </c>
      <c r="I96" s="123">
        <f>C96-D96</f>
        <v>4994.100000000003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10766.55742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</f>
        <v>8647.399999999998</v>
      </c>
      <c r="E102" s="17">
        <f>D102/D154*100</f>
        <v>0.6761916104040329</v>
      </c>
      <c r="F102" s="17">
        <f>D102/B102*100</f>
        <v>80.31722362745731</v>
      </c>
      <c r="G102" s="17">
        <f aca="true" t="shared" si="13" ref="G102:G152">D102/C102*100</f>
        <v>67.0465823098871</v>
      </c>
      <c r="H102" s="65">
        <f aca="true" t="shared" si="14" ref="H102:H108">B102-D102</f>
        <v>2119.1574200000014</v>
      </c>
      <c r="I102" s="65">
        <f aca="true" t="shared" si="15" ref="I102:I152">C102-D102</f>
        <v>4250.200000000003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</f>
        <v>155.7</v>
      </c>
      <c r="E103" s="118">
        <f>D103/D102*100</f>
        <v>1.800541203136203</v>
      </c>
      <c r="F103" s="104">
        <f>D103/B103*100</f>
        <v>61.14874815905743</v>
      </c>
      <c r="G103" s="118">
        <f>D103/C103*100</f>
        <v>42.79824079164376</v>
      </c>
      <c r="H103" s="117">
        <f t="shared" si="14"/>
        <v>98.92500000000001</v>
      </c>
      <c r="I103" s="117">
        <f t="shared" si="15"/>
        <v>208.10000000000002</v>
      </c>
      <c r="J103" s="164"/>
      <c r="K103" s="181"/>
      <c r="L103" s="164"/>
    </row>
    <row r="104" spans="1:12" s="93" customFormat="1" ht="18">
      <c r="A104" s="119" t="s">
        <v>48</v>
      </c>
      <c r="B104" s="101">
        <v>8759.57164</v>
      </c>
      <c r="C104" s="102">
        <f>8949.2-91.2+1682.1+14.9</f>
        <v>10555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</f>
        <v>7585.700000000002</v>
      </c>
      <c r="E104" s="104">
        <f>D104/D102*100</f>
        <v>87.72232116011753</v>
      </c>
      <c r="F104" s="104">
        <f aca="true" t="shared" si="16" ref="F104:F152">D104/B104*100</f>
        <v>86.59898350919819</v>
      </c>
      <c r="G104" s="104">
        <f t="shared" si="13"/>
        <v>71.86830885836099</v>
      </c>
      <c r="H104" s="102">
        <f t="shared" si="14"/>
        <v>1173.8716399999985</v>
      </c>
      <c r="I104" s="102">
        <f t="shared" si="15"/>
        <v>2969.2999999999984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1752.360779999999</v>
      </c>
      <c r="C106" s="121">
        <f>C102-C103-C104</f>
        <v>1978.800000000001</v>
      </c>
      <c r="D106" s="121">
        <f>D102-D103-D104</f>
        <v>905.9999999999955</v>
      </c>
      <c r="E106" s="122">
        <f>D106/D102*100</f>
        <v>10.477137636746257</v>
      </c>
      <c r="F106" s="122">
        <f t="shared" si="16"/>
        <v>51.701682115939384</v>
      </c>
      <c r="G106" s="122">
        <f t="shared" si="13"/>
        <v>45.78532443905372</v>
      </c>
      <c r="H106" s="123">
        <f t="shared" si="14"/>
        <v>846.3607800000036</v>
      </c>
      <c r="I106" s="123">
        <f t="shared" si="15"/>
        <v>1072.8000000000056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417489.57267999987</v>
      </c>
      <c r="C107" s="67">
        <f>SUM(C108:C151)-C115-C120+C152-C142-C143-C109-C112-C123-C124-C140-C133-C131-C138-C118</f>
        <v>565114.1999999998</v>
      </c>
      <c r="D107" s="67">
        <f>SUM(D108:D151)-D115-D120+D152-D142-D143-D109-D112-D123-D124-D140-D133-D131-D138-D118</f>
        <v>276010.8999999999</v>
      </c>
      <c r="E107" s="68">
        <f>D107/D154*100</f>
        <v>21.58293301571183</v>
      </c>
      <c r="F107" s="68">
        <f>D107/B107*100</f>
        <v>66.11204639871534</v>
      </c>
      <c r="G107" s="68">
        <f t="shared" si="13"/>
        <v>48.84161466832722</v>
      </c>
      <c r="H107" s="67">
        <f t="shared" si="14"/>
        <v>141478.67267999996</v>
      </c>
      <c r="I107" s="67">
        <f t="shared" si="15"/>
        <v>289103.29999999993</v>
      </c>
      <c r="J107" s="162"/>
      <c r="K107" s="181"/>
      <c r="L107" s="182"/>
    </row>
    <row r="108" spans="1:12" s="93" customFormat="1" ht="37.5">
      <c r="A108" s="96" t="s">
        <v>52</v>
      </c>
      <c r="B108" s="158">
        <v>2850.821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</f>
        <v>1947.9999999999995</v>
      </c>
      <c r="E108" s="98">
        <f>D108/D107*100</f>
        <v>0.7057692286790124</v>
      </c>
      <c r="F108" s="98">
        <f t="shared" si="16"/>
        <v>68.3311930142229</v>
      </c>
      <c r="G108" s="98">
        <f t="shared" si="13"/>
        <v>43.68692531957837</v>
      </c>
      <c r="H108" s="99">
        <f t="shared" si="14"/>
        <v>902.8210000000004</v>
      </c>
      <c r="I108" s="99">
        <f t="shared" si="15"/>
        <v>2511.0000000000005</v>
      </c>
      <c r="K108" s="181"/>
      <c r="L108" s="182"/>
    </row>
    <row r="109" spans="1:12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38.110882956878854</v>
      </c>
      <c r="F109" s="104">
        <f t="shared" si="16"/>
        <v>60.25186643628552</v>
      </c>
      <c r="G109" s="104">
        <f t="shared" si="13"/>
        <v>37.21303258145363</v>
      </c>
      <c r="H109" s="102">
        <f aca="true" t="shared" si="17" ref="H109:H152">B109-D109</f>
        <v>489.7610000000001</v>
      </c>
      <c r="I109" s="102">
        <f t="shared" si="15"/>
        <v>1252.6</v>
      </c>
      <c r="K109" s="181"/>
      <c r="L109" s="182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2"/>
    </row>
    <row r="111" spans="1:12" s="94" customFormat="1" ht="34.5" customHeight="1">
      <c r="A111" s="105" t="s">
        <v>93</v>
      </c>
      <c r="B111" s="159">
        <v>155.434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155.434</v>
      </c>
      <c r="I111" s="99">
        <f t="shared" si="15"/>
        <v>200</v>
      </c>
      <c r="K111" s="181"/>
      <c r="L111" s="182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2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0.00630409885986387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2"/>
    </row>
    <row r="114" spans="1:12" s="93" customFormat="1" ht="37.5">
      <c r="A114" s="105" t="s">
        <v>38</v>
      </c>
      <c r="B114" s="159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</f>
        <v>1950.7999999999997</v>
      </c>
      <c r="E114" s="98">
        <f>D114/D107*100</f>
        <v>0.7067836813691055</v>
      </c>
      <c r="F114" s="98">
        <f t="shared" si="16"/>
        <v>77.61810919453107</v>
      </c>
      <c r="G114" s="98">
        <f t="shared" si="13"/>
        <v>58.90985958025063</v>
      </c>
      <c r="H114" s="99">
        <f t="shared" si="17"/>
        <v>562.5310000000004</v>
      </c>
      <c r="I114" s="99">
        <f t="shared" si="15"/>
        <v>1360.7000000000003</v>
      </c>
      <c r="K114" s="181"/>
      <c r="L114" s="182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2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2"/>
    </row>
    <row r="117" spans="1:12" s="93" customFormat="1" ht="37.5">
      <c r="A117" s="105" t="s">
        <v>47</v>
      </c>
      <c r="B117" s="159">
        <v>200</v>
      </c>
      <c r="C117" s="99">
        <v>200</v>
      </c>
      <c r="D117" s="97">
        <f>15+40+1.2+1.8</f>
        <v>58</v>
      </c>
      <c r="E117" s="98">
        <f>D117/D107*100</f>
        <v>0.0210136628662129</v>
      </c>
      <c r="F117" s="98">
        <f>D117/B117*100</f>
        <v>28.999999999999996</v>
      </c>
      <c r="G117" s="98">
        <f t="shared" si="13"/>
        <v>28.999999999999996</v>
      </c>
      <c r="H117" s="99">
        <f t="shared" si="17"/>
        <v>142</v>
      </c>
      <c r="I117" s="99">
        <f t="shared" si="15"/>
        <v>142</v>
      </c>
      <c r="K117" s="181"/>
      <c r="L117" s="182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2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7">
        <f>45.4+9.9+47+6.4+0.4+0.4+45.4+0.4+2.9+45.4+4+6.8+0.4+45.4+0.1+5.8+0.8+0.4+0.8+0.7+13+0.4+5</f>
        <v>287.20000000000005</v>
      </c>
      <c r="E119" s="98">
        <f>D119/D107*100</f>
        <v>0.10405386164097148</v>
      </c>
      <c r="F119" s="98">
        <f t="shared" si="16"/>
        <v>85.57526421958758</v>
      </c>
      <c r="G119" s="98">
        <f t="shared" si="13"/>
        <v>58.421480878763234</v>
      </c>
      <c r="H119" s="99">
        <f t="shared" si="17"/>
        <v>48.410999999999945</v>
      </c>
      <c r="I119" s="99">
        <f t="shared" si="15"/>
        <v>204.39999999999998</v>
      </c>
      <c r="K119" s="181"/>
      <c r="L119" s="182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79.07381615598884</v>
      </c>
      <c r="F120" s="104">
        <f t="shared" si="16"/>
        <v>83.3318044216127</v>
      </c>
      <c r="G120" s="104">
        <f t="shared" si="13"/>
        <v>55.55283757338552</v>
      </c>
      <c r="H120" s="102">
        <f t="shared" si="17"/>
        <v>45.42499999999998</v>
      </c>
      <c r="I120" s="102">
        <f t="shared" si="15"/>
        <v>181.70000000000002</v>
      </c>
      <c r="K120" s="181"/>
      <c r="L120" s="182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7">
        <v>3.6</v>
      </c>
      <c r="E121" s="98">
        <f>D121/D107*100</f>
        <v>0.001304296315833904</v>
      </c>
      <c r="F121" s="98">
        <f t="shared" si="16"/>
        <v>1.469387755102041</v>
      </c>
      <c r="G121" s="98">
        <f t="shared" si="13"/>
        <v>1.135646687697161</v>
      </c>
      <c r="H121" s="99">
        <f t="shared" si="17"/>
        <v>241.4</v>
      </c>
      <c r="I121" s="99">
        <f t="shared" si="15"/>
        <v>313.4</v>
      </c>
      <c r="K121" s="181"/>
      <c r="L121" s="182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</f>
        <v>392</v>
      </c>
      <c r="E122" s="110">
        <f>D122/D107*100</f>
        <v>0.1420233766130251</v>
      </c>
      <c r="F122" s="98">
        <f t="shared" si="16"/>
        <v>70.0001250002232</v>
      </c>
      <c r="G122" s="98">
        <f t="shared" si="13"/>
        <v>70</v>
      </c>
      <c r="H122" s="99">
        <f t="shared" si="17"/>
        <v>167.99900000000002</v>
      </c>
      <c r="I122" s="99">
        <f t="shared" si="15"/>
        <v>168</v>
      </c>
      <c r="J122" s="162"/>
      <c r="K122" s="181"/>
      <c r="L122" s="182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2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2"/>
    </row>
    <row r="125" spans="1:12" s="111" customFormat="1" ht="37.5">
      <c r="A125" s="105" t="s">
        <v>95</v>
      </c>
      <c r="B125" s="159">
        <f>34989.8+800</f>
        <v>35789.8</v>
      </c>
      <c r="C125" s="106">
        <v>45511.3</v>
      </c>
      <c r="D125" s="107">
        <f>3529.6+2264.3+1265.3+2996.5+533.1+738.7+2380.2+1722.3+1049.4+1874.1+1476.2+1455.5+94.4+1416+1268.6+1913.6+457.2+1108.2+2510.4+39.4+1337.2+1221+3120.4</f>
        <v>35771.600000000006</v>
      </c>
      <c r="E125" s="110">
        <f>D125/D107*100</f>
        <v>12.960212803190025</v>
      </c>
      <c r="F125" s="98">
        <f t="shared" si="16"/>
        <v>99.94914752247848</v>
      </c>
      <c r="G125" s="98">
        <f t="shared" si="13"/>
        <v>78.59938081311675</v>
      </c>
      <c r="H125" s="99">
        <f t="shared" si="17"/>
        <v>18.19999999999709</v>
      </c>
      <c r="I125" s="99">
        <f t="shared" si="15"/>
        <v>9739.699999999997</v>
      </c>
      <c r="K125" s="181"/>
      <c r="L125" s="182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0.004021580307154537</v>
      </c>
      <c r="F126" s="98">
        <f t="shared" si="16"/>
        <v>1.6444444444444446</v>
      </c>
      <c r="G126" s="98">
        <f t="shared" si="13"/>
        <v>1.5857142857142859</v>
      </c>
      <c r="H126" s="99">
        <f t="shared" si="17"/>
        <v>663.9</v>
      </c>
      <c r="I126" s="99">
        <f t="shared" si="15"/>
        <v>688.9</v>
      </c>
      <c r="K126" s="181"/>
      <c r="L126" s="182"/>
    </row>
    <row r="127" spans="1:12" s="111" customFormat="1" ht="37.5">
      <c r="A127" s="105" t="s">
        <v>100</v>
      </c>
      <c r="B127" s="159">
        <v>172</v>
      </c>
      <c r="C127" s="106">
        <v>200</v>
      </c>
      <c r="D127" s="107">
        <f>63.1+15.9</f>
        <v>79</v>
      </c>
      <c r="E127" s="110">
        <f>D127/D107*100</f>
        <v>0.02862205804191067</v>
      </c>
      <c r="F127" s="98">
        <f t="shared" si="16"/>
        <v>45.93023255813954</v>
      </c>
      <c r="G127" s="98">
        <f t="shared" si="13"/>
        <v>39.5</v>
      </c>
      <c r="H127" s="99">
        <f t="shared" si="17"/>
        <v>93</v>
      </c>
      <c r="I127" s="99">
        <f t="shared" si="15"/>
        <v>121</v>
      </c>
      <c r="K127" s="181"/>
      <c r="L127" s="182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0.012499506360074913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2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</f>
        <v>288.1</v>
      </c>
      <c r="E130" s="110">
        <f>D130/D107*100</f>
        <v>0.10437993571992994</v>
      </c>
      <c r="F130" s="98">
        <f t="shared" si="16"/>
        <v>37.08495040965934</v>
      </c>
      <c r="G130" s="98">
        <f t="shared" si="13"/>
        <v>30.58386411889597</v>
      </c>
      <c r="H130" s="99">
        <f t="shared" si="17"/>
        <v>488.765</v>
      </c>
      <c r="I130" s="99">
        <f t="shared" si="15"/>
        <v>653.9</v>
      </c>
      <c r="K130" s="181"/>
      <c r="L130" s="182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19.784796945505033</v>
      </c>
      <c r="F131" s="104">
        <f>D131/B131*100</f>
        <v>13.61519168756718</v>
      </c>
      <c r="G131" s="104">
        <f t="shared" si="13"/>
        <v>11.15896632732968</v>
      </c>
      <c r="H131" s="102">
        <f t="shared" si="17"/>
        <v>361.65</v>
      </c>
      <c r="I131" s="102">
        <f t="shared" si="15"/>
        <v>453.8</v>
      </c>
      <c r="K131" s="181"/>
      <c r="L131" s="182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350</v>
      </c>
      <c r="I132" s="99">
        <f t="shared" si="15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280</v>
      </c>
      <c r="C136" s="106">
        <v>383.2</v>
      </c>
      <c r="D136" s="107">
        <f>2.9+1.5+9.7+8.2+0.2-0.4+16+13.6+102.3+20.9</f>
        <v>174.9</v>
      </c>
      <c r="E136" s="110">
        <f>D136/D107*100</f>
        <v>0.06336706267759717</v>
      </c>
      <c r="F136" s="98">
        <f t="shared" si="16"/>
        <v>62.464285714285715</v>
      </c>
      <c r="G136" s="98">
        <f t="shared" si="13"/>
        <v>45.6419624217119</v>
      </c>
      <c r="H136" s="99">
        <f t="shared" si="17"/>
        <v>105.1</v>
      </c>
      <c r="I136" s="99">
        <f t="shared" si="15"/>
        <v>208.29999999999998</v>
      </c>
      <c r="K136" s="181"/>
      <c r="L136" s="182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</f>
        <v>59.5</v>
      </c>
      <c r="E137" s="110">
        <f>D137/D107*100</f>
        <v>0.021557119664477025</v>
      </c>
      <c r="F137" s="98">
        <f t="shared" si="16"/>
        <v>24.791666666666668</v>
      </c>
      <c r="G137" s="98">
        <f t="shared" si="13"/>
        <v>17</v>
      </c>
      <c r="H137" s="99">
        <f t="shared" si="17"/>
        <v>180.5</v>
      </c>
      <c r="I137" s="99">
        <f t="shared" si="15"/>
        <v>290.5</v>
      </c>
      <c r="K137" s="181"/>
      <c r="L137" s="182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</f>
        <v>28.799999999999997</v>
      </c>
      <c r="E138" s="104"/>
      <c r="F138" s="98">
        <f>D138/B138*100</f>
        <v>38.91891891891891</v>
      </c>
      <c r="G138" s="104">
        <f>D138/C138*100</f>
        <v>26.18181818181818</v>
      </c>
      <c r="H138" s="102">
        <f>B138-D138</f>
        <v>45.2</v>
      </c>
      <c r="I138" s="102">
        <f>C138-D138</f>
        <v>81.2</v>
      </c>
      <c r="K138" s="181"/>
      <c r="L138" s="182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76+0.3+41+44+1.8+16.3+2.4+30+0.6+0.2+27.4+0.2+4.5-0.2+31.4+4.5+7.9+26.6+4.5+0.5+26.6+0.3+4.3+1.1</f>
        <v>352.2000000000001</v>
      </c>
      <c r="E139" s="110">
        <f>D139/D107*100</f>
        <v>0.12760365623241698</v>
      </c>
      <c r="F139" s="98">
        <f>D139/B139*100</f>
        <v>77.35558972106305</v>
      </c>
      <c r="G139" s="98">
        <f>D139/C139*100</f>
        <v>57.95622840217214</v>
      </c>
      <c r="H139" s="99">
        <f t="shared" si="17"/>
        <v>103.09999999999991</v>
      </c>
      <c r="I139" s="99">
        <f t="shared" si="15"/>
        <v>255.49999999999994</v>
      </c>
      <c r="K139" s="181"/>
      <c r="L139" s="182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</f>
        <v>300.9</v>
      </c>
      <c r="E140" s="104">
        <f>D140/D139*100</f>
        <v>85.43441226575807</v>
      </c>
      <c r="F140" s="104">
        <f t="shared" si="16"/>
        <v>82.39320920043811</v>
      </c>
      <c r="G140" s="104">
        <f>D140/C140*100</f>
        <v>61.45833333333333</v>
      </c>
      <c r="H140" s="102">
        <f t="shared" si="17"/>
        <v>64.30000000000001</v>
      </c>
      <c r="I140" s="102">
        <f t="shared" si="15"/>
        <v>188.70000000000005</v>
      </c>
      <c r="K140" s="181"/>
      <c r="L140" s="182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107.3+0.4+30.4+78.2+4.1+36.9+117.9+50.5+112.6+5.2+52.3+10.5+76.8-0.2+10.4+82.9+84+50.5+35.7+3.4+90.4+1.3+74.9+86.3+10.5</f>
        <v>1213.2</v>
      </c>
      <c r="E141" s="110">
        <f>D141/D107*100</f>
        <v>0.4395478584360257</v>
      </c>
      <c r="F141" s="98">
        <f t="shared" si="16"/>
        <v>88.28031646266798</v>
      </c>
      <c r="G141" s="98">
        <f t="shared" si="13"/>
        <v>68.93181818181819</v>
      </c>
      <c r="H141" s="99">
        <f t="shared" si="17"/>
        <v>161.05877999999984</v>
      </c>
      <c r="I141" s="99">
        <f t="shared" si="15"/>
        <v>546.8</v>
      </c>
      <c r="J141" s="162"/>
      <c r="K141" s="181"/>
      <c r="L141" s="182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</f>
        <v>997.6999999999998</v>
      </c>
      <c r="E142" s="104">
        <f>D142/D141*100</f>
        <v>82.23705901747444</v>
      </c>
      <c r="F142" s="104">
        <f aca="true" t="shared" si="18" ref="F142:F151">D142/B142*100</f>
        <v>89.97617033840896</v>
      </c>
      <c r="G142" s="104">
        <f t="shared" si="13"/>
        <v>69.41004591623764</v>
      </c>
      <c r="H142" s="102">
        <f t="shared" si="17"/>
        <v>111.14915000000019</v>
      </c>
      <c r="I142" s="102">
        <f t="shared" si="15"/>
        <v>439.7000000000003</v>
      </c>
      <c r="J142" s="163"/>
      <c r="K142" s="181"/>
      <c r="L142" s="182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1.310583580613254</v>
      </c>
      <c r="F143" s="104">
        <f t="shared" si="18"/>
        <v>55.43933054393305</v>
      </c>
      <c r="G143" s="104">
        <f>D143/C143*100</f>
        <v>39.75</v>
      </c>
      <c r="H143" s="102">
        <f t="shared" si="17"/>
        <v>12.780000000000001</v>
      </c>
      <c r="I143" s="102">
        <f t="shared" si="15"/>
        <v>24.1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0.19365177244811715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v>49356.85984</v>
      </c>
      <c r="C146" s="106">
        <f>56447.1-100+1500-3000+10865.4+0.1</f>
        <v>65712.6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</f>
        <v>42404.4</v>
      </c>
      <c r="E146" s="110">
        <f>D146/D107*100</f>
        <v>15.363306304207558</v>
      </c>
      <c r="F146" s="98">
        <f t="shared" si="18"/>
        <v>85.91389350429147</v>
      </c>
      <c r="G146" s="98">
        <f t="shared" si="13"/>
        <v>64.53009011970306</v>
      </c>
      <c r="H146" s="99">
        <f t="shared" si="17"/>
        <v>6952.459839999996</v>
      </c>
      <c r="I146" s="99">
        <f t="shared" si="15"/>
        <v>23308.200000000004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</f>
        <v>89.4</v>
      </c>
      <c r="E149" s="110">
        <f>D149/D107*100</f>
        <v>0.03239002517654196</v>
      </c>
      <c r="F149" s="98">
        <f t="shared" si="18"/>
        <v>69.73638865041055</v>
      </c>
      <c r="G149" s="98">
        <f t="shared" si="13"/>
        <v>55.08317929759704</v>
      </c>
      <c r="H149" s="99">
        <f t="shared" si="17"/>
        <v>38.79705999999999</v>
      </c>
      <c r="I149" s="99">
        <f t="shared" si="15"/>
        <v>72.9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v>9577.3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2.417404530038488</v>
      </c>
      <c r="F150" s="98">
        <f t="shared" si="18"/>
        <v>69.66786046171677</v>
      </c>
      <c r="G150" s="98">
        <f t="shared" si="13"/>
        <v>59.45996524528806</v>
      </c>
      <c r="H150" s="99">
        <f t="shared" si="17"/>
        <v>2905</v>
      </c>
      <c r="I150" s="99">
        <f t="shared" si="15"/>
        <v>4549.200000000001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v>278979.8</v>
      </c>
      <c r="C151" s="146">
        <f>350771.5+40351.1-7680.5+12-588.3+1641.8</f>
        <v>384507.6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</f>
        <v>155514.4</v>
      </c>
      <c r="E151" s="148">
        <f>D151/D107*100</f>
        <v>56.343571938644466</v>
      </c>
      <c r="F151" s="149">
        <f t="shared" si="18"/>
        <v>55.74396425834415</v>
      </c>
      <c r="G151" s="149">
        <f t="shared" si="13"/>
        <v>40.44507832875085</v>
      </c>
      <c r="H151" s="150">
        <f t="shared" si="17"/>
        <v>123465.4</v>
      </c>
      <c r="I151" s="150">
        <f>C151-D151</f>
        <v>228993.19999999998</v>
      </c>
      <c r="K151" s="181"/>
      <c r="L151" s="182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</f>
        <v>28154.79999999999</v>
      </c>
      <c r="E152" s="110">
        <f>D152/D107*100</f>
        <v>10.20061164251122</v>
      </c>
      <c r="F152" s="98">
        <f t="shared" si="16"/>
        <v>88.88902920682827</v>
      </c>
      <c r="G152" s="98">
        <f t="shared" si="13"/>
        <v>66.66698238302706</v>
      </c>
      <c r="H152" s="99">
        <f t="shared" si="17"/>
        <v>3519.30000000001</v>
      </c>
      <c r="I152" s="99">
        <f t="shared" si="15"/>
        <v>14077.200000000012</v>
      </c>
      <c r="K152" s="181"/>
      <c r="L152" s="182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285431.5999999999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1600641.39419</v>
      </c>
      <c r="C154" s="40">
        <f>C6+C18+C33+C43+C51+C59+C69+C72+C77+C79+C87+C90+C95+C102+C107+C100+C84+C98+C45</f>
        <v>2169047.2999999993</v>
      </c>
      <c r="D154" s="40">
        <f>D6+D18+D33+D43+D51+D59+D69+D72+D77+D79+D87+D90+D95+D102+D107+D100+D84+D98+D45</f>
        <v>1278838.6999999997</v>
      </c>
      <c r="E154" s="28">
        <v>100</v>
      </c>
      <c r="F154" s="3">
        <f>D154/B154*100</f>
        <v>79.89539097526291</v>
      </c>
      <c r="G154" s="3">
        <f aca="true" t="shared" si="19" ref="G154:G160">D154/C154*100</f>
        <v>58.95854368874298</v>
      </c>
      <c r="H154" s="40">
        <f aca="true" t="shared" si="20" ref="H154:H160">B154-D154</f>
        <v>321802.6941900002</v>
      </c>
      <c r="I154" s="40">
        <f aca="true" t="shared" si="21" ref="I154:I160">C154-D154</f>
        <v>890208.5999999996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678897.43495</v>
      </c>
      <c r="C155" s="51">
        <f>C8+C20+C34+C52+C60+C91+C115+C120+C46+C142+C133+C103</f>
        <v>896180.8</v>
      </c>
      <c r="D155" s="51">
        <f>D8+D20+D34+D52+D60+D91+D115+D120+D46+D142+D133+D103</f>
        <v>587666.91</v>
      </c>
      <c r="E155" s="6">
        <f>D155/D154*100</f>
        <v>45.953169074411036</v>
      </c>
      <c r="F155" s="6">
        <f aca="true" t="shared" si="22" ref="F155:F160">D155/B155*100</f>
        <v>86.56195763109356</v>
      </c>
      <c r="G155" s="6">
        <f t="shared" si="19"/>
        <v>65.5745927607465</v>
      </c>
      <c r="H155" s="52">
        <f t="shared" si="20"/>
        <v>91230.52494999999</v>
      </c>
      <c r="I155" s="62">
        <f t="shared" si="21"/>
        <v>308513.89</v>
      </c>
      <c r="K155" s="181"/>
      <c r="L155" s="185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65212.89999999998</v>
      </c>
      <c r="E156" s="6">
        <f>D156/D154*100</f>
        <v>5.0993843085918495</v>
      </c>
      <c r="F156" s="6">
        <f t="shared" si="22"/>
        <v>92.74708038020924</v>
      </c>
      <c r="G156" s="6">
        <f t="shared" si="19"/>
        <v>58.98203755291051</v>
      </c>
      <c r="H156" s="52">
        <f>B156-D156</f>
        <v>5099.717640000017</v>
      </c>
      <c r="I156" s="62">
        <f t="shared" si="21"/>
        <v>45351.100000000006</v>
      </c>
      <c r="K156" s="181"/>
      <c r="L156" s="186"/>
    </row>
    <row r="157" spans="1:12" ht="18.75">
      <c r="A157" s="16" t="s">
        <v>1</v>
      </c>
      <c r="B157" s="51">
        <f>B22+B10+B54+B48+B61+B35+B124</f>
        <v>32382.524999999998</v>
      </c>
      <c r="C157" s="51">
        <f>C22+C10+C54+C48+C61+C35+C124</f>
        <v>45948.3</v>
      </c>
      <c r="D157" s="51">
        <f>D22+D10+D54+D48+D61+D35+D124</f>
        <v>21279.299999999996</v>
      </c>
      <c r="E157" s="6">
        <f>D157/D154*100</f>
        <v>1.6639549616382425</v>
      </c>
      <c r="F157" s="6">
        <f t="shared" si="22"/>
        <v>65.71229389925584</v>
      </c>
      <c r="G157" s="6">
        <f t="shared" si="19"/>
        <v>46.31139781014748</v>
      </c>
      <c r="H157" s="52">
        <f t="shared" si="20"/>
        <v>11103.225000000002</v>
      </c>
      <c r="I157" s="62">
        <f t="shared" si="21"/>
        <v>24669.000000000007</v>
      </c>
      <c r="K157" s="151"/>
      <c r="L157" s="33"/>
    </row>
    <row r="158" spans="1:12" ht="21" customHeight="1">
      <c r="A158" s="16" t="s">
        <v>14</v>
      </c>
      <c r="B158" s="51">
        <f>B12+B24+B104+B63+B38+B93+B131+B56+B138+B118</f>
        <v>24549.921640000004</v>
      </c>
      <c r="C158" s="51">
        <f>C12+C24+C104+C63+C38+C93+C131+C56+C138+C118</f>
        <v>30229.899999999998</v>
      </c>
      <c r="D158" s="51">
        <f>D12+D24+D104+D63+D38+D93+D131+D56+D138+D118</f>
        <v>20083.000000000004</v>
      </c>
      <c r="E158" s="6">
        <f>D158/D154*100</f>
        <v>1.5704091532419224</v>
      </c>
      <c r="F158" s="6">
        <f t="shared" si="22"/>
        <v>81.80474176047106</v>
      </c>
      <c r="G158" s="6">
        <f t="shared" si="19"/>
        <v>66.43422571692267</v>
      </c>
      <c r="H158" s="52">
        <f>B158-D158</f>
        <v>4466.9216400000005</v>
      </c>
      <c r="I158" s="62">
        <f t="shared" si="21"/>
        <v>10146.899999999994</v>
      </c>
      <c r="K158" s="151"/>
      <c r="L158" s="69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22</v>
      </c>
      <c r="E159" s="6">
        <f>D159/D154*100</f>
        <v>0.0017203107788339533</v>
      </c>
      <c r="F159" s="6">
        <f t="shared" si="22"/>
        <v>38.001566700954434</v>
      </c>
      <c r="G159" s="6">
        <f t="shared" si="19"/>
        <v>19.216600347558423</v>
      </c>
      <c r="H159" s="52">
        <f t="shared" si="20"/>
        <v>35.89235000000001</v>
      </c>
      <c r="I159" s="62">
        <f t="shared" si="21"/>
        <v>92.48435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794441.00261</v>
      </c>
      <c r="C160" s="64">
        <f>C154-C155-C156-C157-C158-C159</f>
        <v>1086009.8156499993</v>
      </c>
      <c r="D160" s="64">
        <f>D154-D155-D156-D157-D158-D159</f>
        <v>584574.5899999996</v>
      </c>
      <c r="E160" s="31">
        <f>D160/D154*100</f>
        <v>45.711362191338104</v>
      </c>
      <c r="F160" s="31">
        <f t="shared" si="22"/>
        <v>73.58313431450289</v>
      </c>
      <c r="G160" s="31">
        <f t="shared" si="19"/>
        <v>53.827744609298925</v>
      </c>
      <c r="H160" s="89">
        <f t="shared" si="20"/>
        <v>209866.41261000035</v>
      </c>
      <c r="I160" s="89">
        <f t="shared" si="21"/>
        <v>501435.2256499997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1278838.6999999997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1278838.6999999997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2018-08-31T13:04:27Z</cp:lastPrinted>
  <dcterms:created xsi:type="dcterms:W3CDTF">2000-06-20T04:48:00Z</dcterms:created>
  <dcterms:modified xsi:type="dcterms:W3CDTF">2018-09-07T06:46:17Z</dcterms:modified>
  <cp:category/>
  <cp:version/>
  <cp:contentType/>
  <cp:contentStatus/>
</cp:coreProperties>
</file>